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Paramètres" sheetId="1" state="visible" r:id="rId1"/>
    <sheet xmlns:r="http://schemas.openxmlformats.org/officeDocument/2006/relationships" name="Clients" sheetId="2" state="visible" r:id="rId2"/>
    <sheet xmlns:r="http://schemas.openxmlformats.org/officeDocument/2006/relationships" name="Facture" sheetId="3" state="visible" r:id="rId3"/>
    <sheet xmlns:r="http://schemas.openxmlformats.org/officeDocument/2006/relationships" name="Suivi des factur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0 %"/>
    <numFmt numFmtId="165" formatCode="#,##0.00 €"/>
    <numFmt numFmtId="166" formatCode="yyyy-mm-dd"/>
    <numFmt numFmtId="167" formatCode="DD/MM/YYYY"/>
    <numFmt numFmtId="168" formatCode="0.0 %"/>
  </numFmts>
  <fonts count="8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666666"/>
    </font>
    <font>
      <b val="1"/>
      <color rgb="001F3A5F"/>
      <sz val="16"/>
    </font>
    <font>
      <b val="1"/>
      <color rgb="00FFFFFF"/>
    </font>
    <font>
      <b val="1"/>
      <sz val="12"/>
    </font>
    <font>
      <color rgb="00444444"/>
      <sz val="9"/>
    </font>
  </fonts>
  <fills count="4">
    <fill>
      <patternFill/>
    </fill>
    <fill>
      <patternFill patternType="gray125"/>
    </fill>
    <fill>
      <patternFill patternType="solid">
        <fgColor rgb="00EEF3F8"/>
      </patternFill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B7C4D3"/>
      </left>
      <right style="thin">
        <color rgb="00B7C4D3"/>
      </right>
      <top style="thin">
        <color rgb="00B7C4D3"/>
      </top>
      <bottom style="thin">
        <color rgb="00B7C4D3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165" fontId="0" fillId="2" borderId="1" pivotButton="0" quotePrefix="0" xfId="0"/>
    <xf numFmtId="0" fontId="3" fillId="0" borderId="0" pivotButton="0" quotePrefix="0" xfId="0"/>
    <xf numFmtId="0" fontId="4" fillId="0" borderId="0" pivotButton="0" quotePrefix="0" xfId="0"/>
    <xf numFmtId="167" fontId="0" fillId="2" borderId="1" pivotButton="0" quotePrefix="0" xfId="0"/>
    <xf numFmtId="167" fontId="0" fillId="0" borderId="0" pivotButton="0" quotePrefix="0" xfId="0"/>
    <xf numFmtId="0" fontId="5" fillId="3" borderId="0" applyAlignment="1" pivotButton="0" quotePrefix="0" xfId="0">
      <alignment horizontal="center"/>
    </xf>
    <xf numFmtId="0" fontId="0" fillId="0" borderId="1" pivotButton="0" quotePrefix="0" xfId="0"/>
    <xf numFmtId="165" fontId="0" fillId="0" borderId="1" pivotButton="0" quotePrefix="0" xfId="0"/>
    <xf numFmtId="168" fontId="0" fillId="0" borderId="1" pivotButton="0" quotePrefix="0" xfId="0"/>
    <xf numFmtId="165" fontId="6" fillId="2" borderId="1" pivotButton="0" quotePrefix="0" xfId="0"/>
    <xf numFmtId="0" fontId="7" fillId="0" borderId="0" pivotButton="0" quotePrefix="0" xfId="0"/>
    <xf numFmtId="167" fontId="7" fillId="0" borderId="0" pivotButton="0" quotePrefix="0" xfId="0"/>
    <xf numFmtId="164" fontId="7" fillId="0" borderId="0" pivotButton="0" quotePrefix="0" xfId="0"/>
    <xf numFmtId="165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Clients" displayName="tClients" ref="A1:F6" headerRowCount="1">
  <autoFilter ref="A1:F6"/>
  <tableColumns count="6">
    <tableColumn id="1" name="Code"/>
    <tableColumn id="2" name="Raison sociale"/>
    <tableColumn id="3" name="Adresse"/>
    <tableColumn id="4" name="CP et ville"/>
    <tableColumn id="5" name="SIREN"/>
    <tableColumn id="6" name="Délai (jours)"/>
  </tableColumns>
  <tableStyleInfo name="TableStyleMedium2" showRowStripes="1"/>
</table>
</file>

<file path=xl/tables/table2.xml><?xml version="1.0" encoding="utf-8"?>
<table xmlns="http://schemas.openxmlformats.org/spreadsheetml/2006/main" id="2" name="tSuivi" displayName="tSuivi" ref="A3:J11" headerRowCount="1">
  <autoFilter ref="A3:J11"/>
  <tableColumns count="10">
    <tableColumn id="1" name="N° facture"/>
    <tableColumn id="2" name="Date"/>
    <tableColumn id="3" name="Client"/>
    <tableColumn id="4" name="Montant TTC"/>
    <tableColumn id="5" name="Échéance"/>
    <tableColumn id="6" name="Date de paiement"/>
    <tableColumn id="7" name="Statut"/>
    <tableColumn id="8" name="Jours de retard"/>
    <tableColumn id="9" name="Pénalités estimées"/>
    <tableColumn id="10" name="Action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0" customWidth="1" min="1" max="1"/>
    <col width="42" customWidth="1" min="2" max="2"/>
  </cols>
  <sheetData>
    <row r="1">
      <c r="A1" s="1" t="inlineStr">
        <is>
          <t>Paramètres de facturation (à compléter une seule fois)</t>
        </is>
      </c>
    </row>
    <row r="3">
      <c r="A3" s="2" t="inlineStr">
        <is>
          <t>Raison sociale</t>
        </is>
      </c>
      <c r="B3" s="3" t="inlineStr">
        <is>
          <t>Votre entreprise SAS</t>
        </is>
      </c>
    </row>
    <row r="4">
      <c r="A4" s="2" t="inlineStr">
        <is>
          <t>Adresse</t>
        </is>
      </c>
      <c r="B4" s="3" t="inlineStr">
        <is>
          <t>12 rue de l'Exemple</t>
        </is>
      </c>
    </row>
    <row r="5">
      <c r="A5" s="2" t="inlineStr">
        <is>
          <t>Code postal et ville</t>
        </is>
      </c>
      <c r="B5" s="3" t="inlineStr">
        <is>
          <t>75000 Paris</t>
        </is>
      </c>
    </row>
    <row r="6">
      <c r="A6" s="2" t="inlineStr">
        <is>
          <t>SIREN</t>
        </is>
      </c>
      <c r="B6" s="3" t="inlineStr">
        <is>
          <t>000 000 000</t>
        </is>
      </c>
    </row>
    <row r="7">
      <c r="A7" s="2" t="inlineStr">
        <is>
          <t>N° TVA intracommunautaire</t>
        </is>
      </c>
      <c r="B7" s="3" t="inlineStr">
        <is>
          <t>FR00000000000</t>
        </is>
      </c>
    </row>
    <row r="8">
      <c r="A8" s="2" t="inlineStr">
        <is>
          <t>Forme juridique et capital</t>
        </is>
      </c>
      <c r="B8" s="3" t="inlineStr">
        <is>
          <t>SAS au capital de 10 000 €</t>
        </is>
      </c>
    </row>
    <row r="9">
      <c r="A9" s="2" t="inlineStr">
        <is>
          <t>RCS</t>
        </is>
      </c>
      <c r="B9" s="3" t="inlineStr">
        <is>
          <t>RCS Paris 000 000 000</t>
        </is>
      </c>
    </row>
    <row r="10">
      <c r="A10" s="2" t="inlineStr">
        <is>
          <t>Délai de paiement par défaut (jours)</t>
        </is>
      </c>
      <c r="B10" s="3" t="n">
        <v>30</v>
      </c>
    </row>
    <row r="11">
      <c r="A11" s="2" t="inlineStr">
        <is>
          <t>Taux annuel des pénalités de retard</t>
        </is>
      </c>
      <c r="B11" s="4" t="n">
        <v>0.1215</v>
      </c>
    </row>
    <row r="12">
      <c r="A12" s="2" t="inlineStr">
        <is>
          <t>Indemnité forfaitaire de recouvrement</t>
        </is>
      </c>
      <c r="B12" s="5" t="n">
        <v>40</v>
      </c>
    </row>
    <row r="13">
      <c r="A13" s="2" t="inlineStr">
        <is>
          <t>Escompte pour paiement anticipé</t>
        </is>
      </c>
      <c r="B13" s="3" t="inlineStr">
        <is>
          <t>Aucun escompte pour paiement anticipé</t>
        </is>
      </c>
    </row>
    <row r="15">
      <c r="A15" s="6" t="inlineStr">
        <is>
          <t>Le taux de pénalités indiqué (12,15 %) correspond au taux BCE + 10 points du 2nd semestre 2025 : mettez-le à jour chaque semestre.</t>
        </is>
      </c>
    </row>
    <row r="16">
      <c r="A16" s="6" t="inlineStr">
        <is>
          <t>Données fictives : remplacez toutes les informations de l'entreprise par les vôtres.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26" customWidth="1" min="3" max="3"/>
    <col width="20" customWidth="1" min="4" max="4"/>
    <col width="14" customWidth="1" min="5" max="5"/>
    <col width="13" customWidth="1" min="6" max="6"/>
  </cols>
  <sheetData>
    <row r="1">
      <c r="A1" t="inlineStr">
        <is>
          <t>Code</t>
        </is>
      </c>
      <c r="B1" t="inlineStr">
        <is>
          <t>Raison sociale</t>
        </is>
      </c>
      <c r="C1" t="inlineStr">
        <is>
          <t>Adresse</t>
        </is>
      </c>
      <c r="D1" t="inlineStr">
        <is>
          <t>CP et ville</t>
        </is>
      </c>
      <c r="E1" t="inlineStr">
        <is>
          <t>SIREN</t>
        </is>
      </c>
      <c r="F1" t="inlineStr">
        <is>
          <t>Délai (jours)</t>
        </is>
      </c>
    </row>
    <row r="2">
      <c r="A2" t="inlineStr">
        <is>
          <t>C001</t>
        </is>
      </c>
      <c r="B2" t="inlineStr">
        <is>
          <t>Atelier Morel SARL</t>
        </is>
      </c>
      <c r="C2" t="inlineStr">
        <is>
          <t>4 place du Marché</t>
        </is>
      </c>
      <c r="D2" t="inlineStr">
        <is>
          <t>69002 Lyon</t>
        </is>
      </c>
      <c r="E2" t="inlineStr">
        <is>
          <t>111 111 111</t>
        </is>
      </c>
      <c r="F2" t="n">
        <v>30</v>
      </c>
    </row>
    <row r="3">
      <c r="A3" t="inlineStr">
        <is>
          <t>C002</t>
        </is>
      </c>
      <c r="B3" t="inlineStr">
        <is>
          <t>Boulangerie Durand</t>
        </is>
      </c>
      <c r="C3" t="inlineStr">
        <is>
          <t>18 avenue Jean-Jaurès</t>
        </is>
      </c>
      <c r="D3" t="inlineStr">
        <is>
          <t>33000 Bordeaux</t>
        </is>
      </c>
      <c r="E3" t="inlineStr">
        <is>
          <t>222 222 222</t>
        </is>
      </c>
      <c r="F3" t="n">
        <v>45</v>
      </c>
    </row>
    <row r="4">
      <c r="A4" t="inlineStr">
        <is>
          <t>C003</t>
        </is>
      </c>
      <c r="B4" t="inlineStr">
        <is>
          <t>Cabinet Lefèvre</t>
        </is>
      </c>
      <c r="C4" t="inlineStr">
        <is>
          <t>7 rue des Lilas</t>
        </is>
      </c>
      <c r="D4" t="inlineStr">
        <is>
          <t>59000 Lille</t>
        </is>
      </c>
      <c r="E4" t="inlineStr">
        <is>
          <t>333 333 333</t>
        </is>
      </c>
      <c r="F4" t="n">
        <v>30</v>
      </c>
    </row>
    <row r="5">
      <c r="A5" t="inlineStr">
        <is>
          <t>C004</t>
        </is>
      </c>
      <c r="B5" t="inlineStr">
        <is>
          <t>Transports Garnier</t>
        </is>
      </c>
      <c r="C5" t="inlineStr">
        <is>
          <t>ZA des Pins, lot 3</t>
        </is>
      </c>
      <c r="D5" t="inlineStr">
        <is>
          <t>44300 Nantes</t>
        </is>
      </c>
      <c r="E5" t="inlineStr">
        <is>
          <t>444 444 444</t>
        </is>
      </c>
      <c r="F5" t="n">
        <v>60</v>
      </c>
    </row>
    <row r="6">
      <c r="A6" t="inlineStr">
        <is>
          <t>C005</t>
        </is>
      </c>
      <c r="B6" t="inlineStr">
        <is>
          <t>Studio Bernard</t>
        </is>
      </c>
      <c r="C6" t="inlineStr">
        <is>
          <t>21 quai Saint-Pierre</t>
        </is>
      </c>
      <c r="D6" t="inlineStr">
        <is>
          <t>06000 Nice</t>
        </is>
      </c>
      <c r="E6" t="inlineStr">
        <is>
          <t>555 555 555</t>
        </is>
      </c>
      <c r="F6" t="n">
        <v>30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38" customWidth="1" min="1" max="1"/>
    <col width="10" customWidth="1" min="2" max="2"/>
    <col width="14" customWidth="1" min="3" max="3"/>
    <col width="10" customWidth="1" min="4" max="4"/>
    <col width="16" customWidth="1" min="5" max="5"/>
    <col width="4" customWidth="1" min="6" max="6"/>
  </cols>
  <sheetData>
    <row r="1">
      <c r="A1" s="1">
        <f>'Paramètres'!B3</f>
        <v/>
      </c>
      <c r="D1" s="7" t="inlineStr">
        <is>
          <t>FACTURE</t>
        </is>
      </c>
    </row>
    <row r="2">
      <c r="A2">
        <f>'Paramètres'!B4</f>
        <v/>
      </c>
    </row>
    <row r="3">
      <c r="A3">
        <f>'Paramètres'!B5</f>
        <v/>
      </c>
      <c r="D3" s="2" t="inlineStr">
        <is>
          <t>N° facture</t>
        </is>
      </c>
      <c r="E3" s="3" t="inlineStr">
        <is>
          <t>2026-0042</t>
        </is>
      </c>
    </row>
    <row r="4">
      <c r="A4">
        <f>"SIREN "&amp;'Paramètres'!B6&amp;" · TVA "&amp;'Paramètres'!B7</f>
        <v/>
      </c>
      <c r="D4" s="2" t="inlineStr">
        <is>
          <t>Date</t>
        </is>
      </c>
      <c r="E4" s="8" t="n">
        <v>46328</v>
      </c>
    </row>
    <row r="5">
      <c r="A5">
        <f>'Paramètres'!B8&amp;" · "&amp;'Paramètres'!B9</f>
        <v/>
      </c>
      <c r="D5" s="2" t="inlineStr">
        <is>
          <t>Code client</t>
        </is>
      </c>
      <c r="E5" s="3" t="inlineStr">
        <is>
          <t>C002</t>
        </is>
      </c>
    </row>
    <row r="6">
      <c r="D6" s="2" t="inlineStr">
        <is>
          <t>Échéance</t>
        </is>
      </c>
      <c r="E6" s="9">
        <f>E4+VLOOKUP(E5,Clients!$A$2:$F$200,6,FALSE)</f>
        <v/>
      </c>
    </row>
    <row r="8">
      <c r="A8" s="2" t="inlineStr">
        <is>
          <t>Facturé à</t>
        </is>
      </c>
    </row>
    <row r="9">
      <c r="A9">
        <f>VLOOKUP(E5,Clients!$A$2:$F$200,2,FALSE)</f>
        <v/>
      </c>
    </row>
    <row r="10">
      <c r="A10">
        <f>VLOOKUP(E5,Clients!$A$2:$F$200,3,FALSE)</f>
        <v/>
      </c>
    </row>
    <row r="11">
      <c r="A11">
        <f>VLOOKUP(E5,Clients!$A$2:$F$200,4,FALSE)</f>
        <v/>
      </c>
    </row>
    <row r="12">
      <c r="A12">
        <f>"SIREN client : "&amp;VLOOKUP(E5,Clients!$A$2:$F$200,5,FALSE)</f>
        <v/>
      </c>
    </row>
    <row r="13">
      <c r="A13" t="inlineStr">
        <is>
          <t>Nature de l'opération : prestations de services</t>
        </is>
      </c>
    </row>
    <row r="15">
      <c r="A15" s="10" t="inlineStr">
        <is>
          <t>Désignation</t>
        </is>
      </c>
      <c r="B15" s="10" t="inlineStr">
        <is>
          <t>Quantité</t>
        </is>
      </c>
      <c r="C15" s="10" t="inlineStr">
        <is>
          <t>Prix unitaire HT</t>
        </is>
      </c>
      <c r="D15" s="10" t="inlineStr">
        <is>
          <t>TVA</t>
        </is>
      </c>
      <c r="E15" s="10" t="inlineStr">
        <is>
          <t>Montant HT</t>
        </is>
      </c>
    </row>
    <row r="16">
      <c r="A16" s="11" t="inlineStr">
        <is>
          <t>Audit des process de commande</t>
        </is>
      </c>
      <c r="B16" s="11" t="n">
        <v>1</v>
      </c>
      <c r="C16" s="12" t="n">
        <v>650</v>
      </c>
      <c r="D16" s="13" t="n">
        <v>0.2</v>
      </c>
      <c r="E16" s="12">
        <f>IF(B16="","",B16*C16)</f>
        <v/>
      </c>
    </row>
    <row r="17">
      <c r="A17" s="11" t="inlineStr">
        <is>
          <t>Atelier Excel sur site (demi-journée)</t>
        </is>
      </c>
      <c r="B17" s="11" t="n">
        <v>2</v>
      </c>
      <c r="C17" s="12" t="n">
        <v>420</v>
      </c>
      <c r="D17" s="13" t="n">
        <v>0.2</v>
      </c>
      <c r="E17" s="12">
        <f>IF(B17="","",B17*C17)</f>
        <v/>
      </c>
    </row>
    <row r="18">
      <c r="A18" s="11" t="inlineStr">
        <is>
          <t>Support de cours imprimé</t>
        </is>
      </c>
      <c r="B18" s="11" t="n">
        <v>8</v>
      </c>
      <c r="C18" s="12" t="n">
        <v>12.5</v>
      </c>
      <c r="D18" s="13" t="n">
        <v>0.055</v>
      </c>
      <c r="E18" s="12">
        <f>IF(B18="","",B18*C18)</f>
        <v/>
      </c>
    </row>
    <row r="19">
      <c r="A19" s="11" t="n"/>
      <c r="B19" s="11" t="n"/>
      <c r="C19" s="12" t="n"/>
      <c r="D19" s="13" t="n"/>
      <c r="E19" s="12">
        <f>IF(B19="","",B19*C19)</f>
        <v/>
      </c>
    </row>
    <row r="20">
      <c r="A20" s="11" t="n"/>
      <c r="B20" s="11" t="n"/>
      <c r="C20" s="12" t="n"/>
      <c r="D20" s="13" t="n"/>
      <c r="E20" s="12">
        <f>IF(B20="","",B20*C20)</f>
        <v/>
      </c>
    </row>
    <row r="21">
      <c r="A21" s="11" t="n"/>
      <c r="B21" s="11" t="n"/>
      <c r="C21" s="12" t="n"/>
      <c r="D21" s="13" t="n"/>
      <c r="E21" s="12">
        <f>IF(B21="","",B21*C21)</f>
        <v/>
      </c>
    </row>
    <row r="22">
      <c r="A22" s="11" t="n"/>
      <c r="B22" s="11" t="n"/>
      <c r="C22" s="12" t="n"/>
      <c r="D22" s="13" t="n"/>
      <c r="E22" s="12">
        <f>IF(B22="","",B22*C22)</f>
        <v/>
      </c>
    </row>
    <row r="23">
      <c r="A23" s="11" t="n"/>
      <c r="B23" s="11" t="n"/>
      <c r="C23" s="12" t="n"/>
      <c r="D23" s="13" t="n"/>
      <c r="E23" s="12">
        <f>IF(B23="","",B23*C23)</f>
        <v/>
      </c>
    </row>
    <row r="24">
      <c r="A24" s="11" t="n"/>
      <c r="B24" s="11" t="n"/>
      <c r="C24" s="12" t="n"/>
      <c r="D24" s="13" t="n"/>
      <c r="E24" s="12">
        <f>IF(B24="","",B24*C24)</f>
        <v/>
      </c>
    </row>
    <row r="25">
      <c r="A25" s="11" t="n"/>
      <c r="B25" s="11" t="n"/>
      <c r="C25" s="12" t="n"/>
      <c r="D25" s="13" t="n"/>
      <c r="E25" s="12">
        <f>IF(B25="","",B25*C25)</f>
        <v/>
      </c>
    </row>
    <row r="27">
      <c r="D27" s="2" t="inlineStr">
        <is>
          <t>Total HT</t>
        </is>
      </c>
      <c r="E27" s="12">
        <f>SUM(E16:E25)</f>
        <v/>
      </c>
    </row>
    <row r="28">
      <c r="D28" s="2" t="inlineStr">
        <is>
          <t>TVA 20 %</t>
        </is>
      </c>
      <c r="E28" s="12">
        <f>SUMIF(D16:D25,0.2,E16:E25)*0.2</f>
        <v/>
      </c>
    </row>
    <row r="29">
      <c r="D29" s="2" t="inlineStr">
        <is>
          <t>TVA 10 %</t>
        </is>
      </c>
      <c r="E29" s="12">
        <f>SUMIF(D16:D25,0.1,E16:E25)*0.1</f>
        <v/>
      </c>
    </row>
    <row r="30">
      <c r="D30" s="2" t="inlineStr">
        <is>
          <t>TVA 5,5 %</t>
        </is>
      </c>
      <c r="E30" s="12">
        <f>SUMIF(D16:D25,0.055,E16:E25)*0.055</f>
        <v/>
      </c>
    </row>
    <row r="31">
      <c r="D31" s="2" t="inlineStr">
        <is>
          <t>TVA 2,1 %</t>
        </is>
      </c>
      <c r="E31" s="12">
        <f>SUMIF(D16:D25,0.021,E16:E25)*0.021</f>
        <v/>
      </c>
    </row>
    <row r="32">
      <c r="D32" s="2" t="inlineStr">
        <is>
          <t>Total TTC</t>
        </is>
      </c>
      <c r="E32" s="14">
        <f>ROUND(E27+SUM(E28:E31),2)</f>
        <v/>
      </c>
    </row>
    <row r="34">
      <c r="A34" s="15" t="inlineStr">
        <is>
          <t>Date d'échéance</t>
        </is>
      </c>
      <c r="E34" s="16">
        <f>E6</f>
        <v/>
      </c>
    </row>
    <row r="35">
      <c r="A35" s="15">
        <f>'Paramètres'!B13</f>
        <v/>
      </c>
      <c r="E35" s="15" t="n"/>
    </row>
    <row r="36">
      <c r="A36" s="15" t="inlineStr">
        <is>
          <t>Pénalités de retard (taux annuel, art. L441-10 du Code de commerce)</t>
        </is>
      </c>
      <c r="E36" s="17">
        <f>'Paramètres'!B11</f>
        <v/>
      </c>
    </row>
    <row r="37">
      <c r="A37" s="15" t="inlineStr">
        <is>
          <t>Indemnité forfaitaire pour frais de recouvrement</t>
        </is>
      </c>
      <c r="E37" s="18">
        <f>'Paramètres'!B12</f>
        <v/>
      </c>
    </row>
  </sheetData>
  <dataValidations count="2">
    <dataValidation sqref="E5" showDropDown="0" showInputMessage="0" showErrorMessage="0" allowBlank="0" type="list">
      <formula1>=Clients!$A$2:$A$200</formula1>
    </dataValidation>
    <dataValidation sqref="D16:D25" showDropDown="0" showInputMessage="0" showErrorMessage="0" allowBlank="1" type="list">
      <formula1>"0.2,0.1,0.055,0.021,0"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2" customWidth="1" min="3" max="3"/>
    <col width="14" customWidth="1" min="4" max="4"/>
    <col width="12" customWidth="1" min="5" max="5"/>
    <col width="15" customWidth="1" min="6" max="6"/>
    <col width="11" customWidth="1" min="7" max="7"/>
    <col width="10" customWidth="1" min="8" max="8"/>
    <col width="15" customWidth="1" min="9" max="9"/>
    <col width="22" customWidth="1" min="10" max="10"/>
    <col width="3" customWidth="1" min="11" max="11"/>
    <col width="20" customWidth="1" min="12" max="12"/>
    <col width="14" customWidth="1" min="13" max="13"/>
  </cols>
  <sheetData>
    <row r="1">
      <c r="A1" s="2" t="inlineStr">
        <is>
          <t>Date du jour</t>
        </is>
      </c>
      <c r="B1" s="9">
        <f>TODAY()</f>
        <v/>
      </c>
    </row>
    <row r="3">
      <c r="A3" t="inlineStr">
        <is>
          <t>N° facture</t>
        </is>
      </c>
      <c r="B3" t="inlineStr">
        <is>
          <t>Date</t>
        </is>
      </c>
      <c r="C3" t="inlineStr">
        <is>
          <t>Client</t>
        </is>
      </c>
      <c r="D3" t="inlineStr">
        <is>
          <t>Montant TTC</t>
        </is>
      </c>
      <c r="E3" t="inlineStr">
        <is>
          <t>Échéance</t>
        </is>
      </c>
      <c r="F3" t="inlineStr">
        <is>
          <t>Date de paiement</t>
        </is>
      </c>
      <c r="G3" t="inlineStr">
        <is>
          <t>Statut</t>
        </is>
      </c>
      <c r="H3" t="inlineStr">
        <is>
          <t>Jours de retard</t>
        </is>
      </c>
      <c r="I3" t="inlineStr">
        <is>
          <t>Pénalités estimées</t>
        </is>
      </c>
      <c r="J3" t="inlineStr">
        <is>
          <t>Action</t>
        </is>
      </c>
      <c r="L3" s="2" t="inlineStr">
        <is>
          <t>Synthèse</t>
        </is>
      </c>
    </row>
    <row r="4">
      <c r="A4" t="inlineStr">
        <is>
          <t>2026-0035</t>
        </is>
      </c>
      <c r="B4" s="9" t="n">
        <v>46267</v>
      </c>
      <c r="C4">
        <f>VLOOKUP("C001",Clients!$A$2:$F$200,2,FALSE)</f>
        <v/>
      </c>
      <c r="D4" s="19" t="n">
        <v>1860</v>
      </c>
      <c r="E4" s="9">
        <f>B4+VLOOKUP("C001",Clients!$A$2:$F$200,6,FALSE)</f>
        <v/>
      </c>
      <c r="F4" s="9" t="n">
        <v>46302</v>
      </c>
      <c r="G4">
        <f>IF(F4&lt;&gt;"","Payée",IF($B$1&gt;E4,"En retard","À échoir"))</f>
        <v/>
      </c>
      <c r="H4">
        <f>IF(G4="En retard",$B$1-E4,0)</f>
        <v/>
      </c>
      <c r="I4" s="19">
        <f>IF(H4&gt;0,ROUND(D4*'Paramètres'!$B$11*H4/365,2)+'Paramètres'!$B$12,0)</f>
        <v/>
      </c>
      <c r="J4">
        <f>IF(H4&gt;30,"Mise en demeure",IF(H4&gt;15,"Relance 2 (téléphone)",IF(H4&gt;0,"Relance 1 (e-mail)",IF(AND(G4="À échoir",E4-$B$1&lt;=5),"Rappel courtois",""))))</f>
        <v/>
      </c>
      <c r="L4" t="inlineStr">
        <is>
          <t>Encours total</t>
        </is>
      </c>
      <c r="M4" s="19">
        <f>SUMIF(G4:G11,"&lt;&gt;Payée",D4:D11)</f>
        <v/>
      </c>
    </row>
    <row r="5">
      <c r="A5" t="inlineStr">
        <is>
          <t>2026-0036</t>
        </is>
      </c>
      <c r="B5" s="9" t="n">
        <v>46275</v>
      </c>
      <c r="C5">
        <f>VLOOKUP("C003",Clients!$A$2:$F$200,2,FALSE)</f>
        <v/>
      </c>
      <c r="D5" s="19" t="n">
        <v>744</v>
      </c>
      <c r="E5" s="9">
        <f>B5+VLOOKUP("C003",Clients!$A$2:$F$200,6,FALSE)</f>
        <v/>
      </c>
      <c r="F5" s="9" t="n"/>
      <c r="G5">
        <f>IF(F5&lt;&gt;"","Payée",IF($B$1&gt;E5,"En retard","À échoir"))</f>
        <v/>
      </c>
      <c r="H5">
        <f>IF(G5="En retard",$B$1-E5,0)</f>
        <v/>
      </c>
      <c r="I5" s="19">
        <f>IF(H5&gt;0,ROUND(D5*'Paramètres'!$B$11*H5/365,2)+'Paramètres'!$B$12,0)</f>
        <v/>
      </c>
      <c r="J5">
        <f>IF(H5&gt;30,"Mise en demeure",IF(H5&gt;15,"Relance 2 (téléphone)",IF(H5&gt;0,"Relance 1 (e-mail)",IF(AND(G5="À échoir",E5-$B$1&lt;=5),"Rappel courtois",""))))</f>
        <v/>
      </c>
      <c r="L5" t="inlineStr">
        <is>
          <t>Dont en retard</t>
        </is>
      </c>
      <c r="M5" s="19">
        <f>SUMIF(G4:G11,"En retard",D4:D11)</f>
        <v/>
      </c>
    </row>
    <row r="6">
      <c r="A6" t="inlineStr">
        <is>
          <t>2026-0037</t>
        </is>
      </c>
      <c r="B6" s="9" t="n">
        <v>46283</v>
      </c>
      <c r="C6">
        <f>VLOOKUP("C004",Clients!$A$2:$F$200,2,FALSE)</f>
        <v/>
      </c>
      <c r="D6" s="19" t="n">
        <v>3240</v>
      </c>
      <c r="E6" s="9">
        <f>B6+VLOOKUP("C004",Clients!$A$2:$F$200,6,FALSE)</f>
        <v/>
      </c>
      <c r="F6" s="9" t="n"/>
      <c r="G6">
        <f>IF(F6&lt;&gt;"","Payée",IF($B$1&gt;E6,"En retard","À échoir"))</f>
        <v/>
      </c>
      <c r="H6">
        <f>IF(G6="En retard",$B$1-E6,0)</f>
        <v/>
      </c>
      <c r="I6" s="19">
        <f>IF(H6&gt;0,ROUND(D6*'Paramètres'!$B$11*H6/365,2)+'Paramètres'!$B$12,0)</f>
        <v/>
      </c>
      <c r="J6">
        <f>IF(H6&gt;30,"Mise en demeure",IF(H6&gt;15,"Relance 2 (téléphone)",IF(H6&gt;0,"Relance 1 (e-mail)",IF(AND(G6="À échoir",E6-$B$1&lt;=5),"Rappel courtois",""))))</f>
        <v/>
      </c>
      <c r="L6" t="inlineStr">
        <is>
          <t>Factures en retard</t>
        </is>
      </c>
      <c r="M6">
        <f>COUNTIF(G4:G11,"En retard")</f>
        <v/>
      </c>
    </row>
    <row r="7">
      <c r="A7" t="inlineStr">
        <is>
          <t>2026-0038</t>
        </is>
      </c>
      <c r="B7" s="9" t="n">
        <v>46295</v>
      </c>
      <c r="C7">
        <f>VLOOKUP("C002",Clients!$A$2:$F$200,2,FALSE)</f>
        <v/>
      </c>
      <c r="D7" s="19" t="n">
        <v>1296</v>
      </c>
      <c r="E7" s="9">
        <f>B7+VLOOKUP("C002",Clients!$A$2:$F$200,6,FALSE)</f>
        <v/>
      </c>
      <c r="F7" s="9" t="n">
        <v>46325</v>
      </c>
      <c r="G7">
        <f>IF(F7&lt;&gt;"","Payée",IF($B$1&gt;E7,"En retard","À échoir"))</f>
        <v/>
      </c>
      <c r="H7">
        <f>IF(G7="En retard",$B$1-E7,0)</f>
        <v/>
      </c>
      <c r="I7" s="19">
        <f>IF(H7&gt;0,ROUND(D7*'Paramètres'!$B$11*H7/365,2)+'Paramètres'!$B$12,0)</f>
        <v/>
      </c>
      <c r="J7">
        <f>IF(H7&gt;30,"Mise en demeure",IF(H7&gt;15,"Relance 2 (téléphone)",IF(H7&gt;0,"Relance 1 (e-mail)",IF(AND(G7="À échoir",E7-$B$1&lt;=5),"Rappel courtois",""))))</f>
        <v/>
      </c>
    </row>
    <row r="8">
      <c r="A8" t="inlineStr">
        <is>
          <t>2026-0039</t>
        </is>
      </c>
      <c r="B8" s="9" t="n">
        <v>46301</v>
      </c>
      <c r="C8">
        <f>VLOOKUP("C005",Clients!$A$2:$F$200,2,FALSE)</f>
        <v/>
      </c>
      <c r="D8" s="19" t="n">
        <v>960</v>
      </c>
      <c r="E8" s="9">
        <f>B8+VLOOKUP("C005",Clients!$A$2:$F$200,6,FALSE)</f>
        <v/>
      </c>
      <c r="F8" s="9" t="n"/>
      <c r="G8">
        <f>IF(F8&lt;&gt;"","Payée",IF($B$1&gt;E8,"En retard","À échoir"))</f>
        <v/>
      </c>
      <c r="H8">
        <f>IF(G8="En retard",$B$1-E8,0)</f>
        <v/>
      </c>
      <c r="I8" s="19">
        <f>IF(H8&gt;0,ROUND(D8*'Paramètres'!$B$11*H8/365,2)+'Paramètres'!$B$12,0)</f>
        <v/>
      </c>
      <c r="J8">
        <f>IF(H8&gt;30,"Mise en demeure",IF(H8&gt;15,"Relance 2 (téléphone)",IF(H8&gt;0,"Relance 1 (e-mail)",IF(AND(G8="À échoir",E8-$B$1&lt;=5),"Rappel courtois",""))))</f>
        <v/>
      </c>
    </row>
    <row r="9">
      <c r="A9" t="inlineStr">
        <is>
          <t>2026-0040</t>
        </is>
      </c>
      <c r="B9" s="9" t="n">
        <v>46309</v>
      </c>
      <c r="C9">
        <f>VLOOKUP("C001",Clients!$A$2:$F$200,2,FALSE)</f>
        <v/>
      </c>
      <c r="D9" s="19" t="n">
        <v>2520</v>
      </c>
      <c r="E9" s="9">
        <f>B9+VLOOKUP("C001",Clients!$A$2:$F$200,6,FALSE)</f>
        <v/>
      </c>
      <c r="F9" s="9" t="n"/>
      <c r="G9">
        <f>IF(F9&lt;&gt;"","Payée",IF($B$1&gt;E9,"En retard","À échoir"))</f>
        <v/>
      </c>
      <c r="H9">
        <f>IF(G9="En retard",$B$1-E9,0)</f>
        <v/>
      </c>
      <c r="I9" s="19">
        <f>IF(H9&gt;0,ROUND(D9*'Paramètres'!$B$11*H9/365,2)+'Paramètres'!$B$12,0)</f>
        <v/>
      </c>
      <c r="J9">
        <f>IF(H9&gt;30,"Mise en demeure",IF(H9&gt;15,"Relance 2 (téléphone)",IF(H9&gt;0,"Relance 1 (e-mail)",IF(AND(G9="À échoir",E9-$B$1&lt;=5),"Rappel courtois",""))))</f>
        <v/>
      </c>
    </row>
    <row r="10">
      <c r="A10" t="inlineStr">
        <is>
          <t>2026-0041</t>
        </is>
      </c>
      <c r="B10" s="9" t="n">
        <v>46317</v>
      </c>
      <c r="C10">
        <f>VLOOKUP("C003",Clients!$A$2:$F$200,2,FALSE)</f>
        <v/>
      </c>
      <c r="D10" s="19" t="n">
        <v>588</v>
      </c>
      <c r="E10" s="9">
        <f>B10+VLOOKUP("C003",Clients!$A$2:$F$200,6,FALSE)</f>
        <v/>
      </c>
      <c r="F10" s="9" t="n"/>
      <c r="G10">
        <f>IF(F10&lt;&gt;"","Payée",IF($B$1&gt;E10,"En retard","À échoir"))</f>
        <v/>
      </c>
      <c r="H10">
        <f>IF(G10="En retard",$B$1-E10,0)</f>
        <v/>
      </c>
      <c r="I10" s="19">
        <f>IF(H10&gt;0,ROUND(D10*'Paramètres'!$B$11*H10/365,2)+'Paramètres'!$B$12,0)</f>
        <v/>
      </c>
      <c r="J10">
        <f>IF(H10&gt;30,"Mise en demeure",IF(H10&gt;15,"Relance 2 (téléphone)",IF(H10&gt;0,"Relance 1 (e-mail)",IF(AND(G10="À échoir",E10-$B$1&lt;=5),"Rappel courtois",""))))</f>
        <v/>
      </c>
    </row>
    <row r="11">
      <c r="A11" t="inlineStr">
        <is>
          <t>2026-0042</t>
        </is>
      </c>
      <c r="B11" s="9" t="n">
        <v>46328</v>
      </c>
      <c r="C11">
        <f>VLOOKUP("C002",Clients!$A$2:$F$200,2,FALSE)</f>
        <v/>
      </c>
      <c r="D11" s="19">
        <f>Facture!E32</f>
        <v/>
      </c>
      <c r="E11" s="9">
        <f>B11+VLOOKUP("C002",Clients!$A$2:$F$200,6,FALSE)</f>
        <v/>
      </c>
      <c r="F11" s="9" t="n"/>
      <c r="G11">
        <f>IF(F11&lt;&gt;"","Payée",IF($B$1&gt;E11,"En retard","À échoir"))</f>
        <v/>
      </c>
      <c r="H11">
        <f>IF(G11="En retard",$B$1-E11,0)</f>
        <v/>
      </c>
      <c r="I11" s="19">
        <f>IF(H11&gt;0,ROUND(D11*'Paramètres'!$B$11*H11/365,2)+'Paramètres'!$B$12,0)</f>
        <v/>
      </c>
      <c r="J11">
        <f>IF(H11&gt;30,"Mise en demeure",IF(H11&gt;15,"Relance 2 (téléphone)",IF(H11&gt;0,"Relance 1 (e-mail)",IF(AND(G11="À échoir",E11-$B$1&lt;=5),"Rappel courtois",""))))</f>
        <v/>
      </c>
    </row>
    <row r="13">
      <c r="A13" s="6" t="inlineStr">
        <is>
          <t>Statut, retard, pénalités et action se calculent seuls : saisissez seulement la date de paiement quand le règlement arrive.</t>
        </is>
      </c>
    </row>
  </sheetData>
  <conditionalFormatting sqref="A4:J11">
    <cfRule type="expression" priority="1" dxfId="0">
      <formula>$G4="En retard"</formula>
    </cfRule>
    <cfRule type="expression" priority="2" dxfId="1">
      <formula>$G4="Payée"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2026-11-02T08:24:14Z</dcterms:created>
  <dcterms:modified xmlns:dcterms="http://purl.org/dc/terms/" xmlns:xsi="http://www.w3.org/2001/XMLSchema-instance" xsi:type="dcterms:W3CDTF">2026-11-02T08:24:14Z</dcterms:modified>
</cp:coreProperties>
</file>